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lan Repor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1" l="1"/>
  <c r="S31" i="1"/>
  <c r="S30" i="1"/>
  <c r="T30" i="1"/>
  <c r="T27" i="1" l="1"/>
  <c r="T28" i="1"/>
  <c r="T29" i="1"/>
  <c r="T26" i="1"/>
  <c r="S27" i="1"/>
  <c r="S26" i="1"/>
  <c r="S38" i="1" l="1"/>
  <c r="T38" i="1" s="1"/>
  <c r="S24" i="1"/>
  <c r="T24" i="1" s="1"/>
  <c r="S25" i="1"/>
  <c r="T25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R17" i="1"/>
  <c r="R16" i="1"/>
  <c r="R15" i="1"/>
  <c r="R14" i="1"/>
  <c r="S17" i="1" l="1"/>
  <c r="T17" i="1" s="1"/>
  <c r="S16" i="1"/>
  <c r="T16" i="1" s="1"/>
  <c r="S15" i="1"/>
  <c r="T15" i="1" s="1"/>
  <c r="Q13" i="1" l="1"/>
  <c r="R33" i="1" l="1"/>
  <c r="S33" i="1" s="1"/>
  <c r="S35" i="1"/>
  <c r="T35" i="1" s="1"/>
  <c r="S37" i="1"/>
  <c r="T37" i="1" s="1"/>
  <c r="S36" i="1"/>
  <c r="T36" i="1" s="1"/>
  <c r="S34" i="1"/>
  <c r="T34" i="1" s="1"/>
  <c r="S39" i="1" l="1"/>
  <c r="T33" i="1"/>
  <c r="T39" i="1" s="1"/>
  <c r="S13" i="1" l="1"/>
  <c r="S14" i="1"/>
  <c r="T14" i="1" s="1"/>
  <c r="S40" i="1" l="1"/>
  <c r="T13" i="1"/>
  <c r="T40" i="1" l="1"/>
</calcChain>
</file>

<file path=xl/sharedStrings.xml><?xml version="1.0" encoding="utf-8"?>
<sst xmlns="http://schemas.openxmlformats.org/spreadsheetml/2006/main" count="478" uniqueCount="153">
  <si>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</si>
  <si>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</si>
  <si>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</si>
  <si>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</si>
  <si>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</si>
  <si>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</si>
  <si>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</si>
  <si>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</si>
  <si>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</si>
  <si>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</si>
  <si>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</si>
  <si>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</si>
  <si>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</si>
  <si>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</si>
  <si>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</si>
  <si>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</si>
  <si>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</si>
  <si>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</si>
  <si>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</si>
  <si>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</si>
  <si>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</si>
  <si>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</si>
  <si>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</si>
  <si>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</si>
  <si>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-</t>
  </si>
  <si>
    <t>ОИ</t>
  </si>
  <si>
    <t>100</t>
  </si>
  <si>
    <t>790000000, г.Шымкент, г.Шымкент, Проспект Д.А.Кунаева, дом 83/1</t>
  </si>
  <si>
    <t>615647000, Туркестанская область Сузакский район, Сузакский с.о., Туркестанская область Сузакский район, Сузакский с.о., месторождение Буденовское, рудник "Куланды"</t>
  </si>
  <si>
    <t>DDP</t>
  </si>
  <si>
    <t xml:space="preserve">Окончательный платеж - 100% , Промежуточный платеж - 0% , Предоплата - 0% </t>
  </si>
  <si>
    <t>Акционерное общество "Совместное предприятие "Акбастау"</t>
  </si>
  <si>
    <t>790000000, г.Шымкент, г.Шымкент, Проспект Д.А.Кунаева, дом 83/2</t>
  </si>
  <si>
    <t xml:space="preserve">Окончательный платеж - 0% , Промежуточный платеж - 100% , Предоплата - 0% </t>
  </si>
  <si>
    <t>790000000, г.Шымкент, Проспект Д.А.Кунаева, дом 83/1</t>
  </si>
  <si>
    <t>615647000, Туркестанская область Сузакский район, Сузакский с.о., месторождение Буденовское, рудник "Куланды"</t>
  </si>
  <si>
    <t xml:space="preserve">Окончательный платеж - 0% , Промежуточный платеж - 70% , Предоплата - 30% </t>
  </si>
  <si>
    <t>03.2022</t>
  </si>
  <si>
    <t xml:space="preserve">Окончательный платеж - 0% , Промежуточный платеж - 0% , Предоплата - 100% </t>
  </si>
  <si>
    <t>351110.100.000000</t>
  </si>
  <si>
    <t>Электроэнергия</t>
  </si>
  <si>
    <t>для собственного потребления</t>
  </si>
  <si>
    <t>15-1-1 (Закупки ежедневной и (или) еженедельной потребности по перечню)</t>
  </si>
  <si>
    <t>Киловатт</t>
  </si>
  <si>
    <t>с 03.2022 по 12.2022</t>
  </si>
  <si>
    <t>Киловатт-час</t>
  </si>
  <si>
    <t>итого по товарам</t>
  </si>
  <si>
    <t>итого по услугам</t>
  </si>
  <si>
    <t>Всего:</t>
  </si>
  <si>
    <t>1-Т</t>
  </si>
  <si>
    <t>3-Т</t>
  </si>
  <si>
    <t>1-У</t>
  </si>
  <si>
    <t>Услуги по обеспечению готовности электрической мощности к несению нагрузки</t>
  </si>
  <si>
    <t>749020.000.000127</t>
  </si>
  <si>
    <t>Услуги по обеспечению готовности торговой системы к проведению централизованных торгов электроэнергией</t>
  </si>
  <si>
    <t>ОП</t>
  </si>
  <si>
    <t>749020.000.000128</t>
  </si>
  <si>
    <t>101</t>
  </si>
  <si>
    <t>749020.000.000129</t>
  </si>
  <si>
    <t>102</t>
  </si>
  <si>
    <t>790000000, г.Шымкент, г.Шымкент, Проспект Д.А.Кунаева, дом 83/3</t>
  </si>
  <si>
    <t>2-У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</si>
  <si>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</si>
  <si>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</si>
  <si>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</si>
  <si>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3-У</t>
  </si>
  <si>
    <t>4-У</t>
  </si>
  <si>
    <t xml:space="preserve">подготовил </t>
  </si>
  <si>
    <t xml:space="preserve">Начальник СОЗ </t>
  </si>
  <si>
    <t>согласовано</t>
  </si>
  <si>
    <t>А.О. Байжуманов</t>
  </si>
  <si>
    <t>Начальник ПТС</t>
  </si>
  <si>
    <t>Б.А. Байтилесов</t>
  </si>
  <si>
    <t>Начальник ПЭС</t>
  </si>
  <si>
    <t>П.И. Джасузаков</t>
  </si>
  <si>
    <t>"УТВЕРЖДАЮ"</t>
  </si>
  <si>
    <t xml:space="preserve">Генеральный директор АО "СП "Акбастау" </t>
  </si>
  <si>
    <t>________________________ Б.К. Амиров</t>
  </si>
  <si>
    <t>Форма плана закупок товаров, работ и услуг на 2022 год по особому порядку</t>
  </si>
  <si>
    <t xml:space="preserve"> Акционерное общество "Совместное предприятие "Акбастау"</t>
  </si>
  <si>
    <t>5-У</t>
  </si>
  <si>
    <t>21-1-13 (Приобретения товаров, работ, услуг у субъекта государственной монополии по основному предмету его деятельности, у субъекта естественной монополии по регулируемым услугам в соответствии с законодательством о естественных монополиях)</t>
  </si>
  <si>
    <t>с 01.2022 по 02.2022</t>
  </si>
  <si>
    <t xml:space="preserve">Заместитель ГД по экономике и финансам </t>
  </si>
  <si>
    <t>2. Услуги</t>
  </si>
  <si>
    <t>2-Т</t>
  </si>
  <si>
    <t>Оп</t>
  </si>
  <si>
    <t>73-1-3 (приобретение электрической энергии, балансирующей электроэнергии, а также услуг по регулированию электрической мощнности)</t>
  </si>
  <si>
    <t>4-Т</t>
  </si>
  <si>
    <t>5-Т</t>
  </si>
  <si>
    <t>6-Т</t>
  </si>
  <si>
    <t>7-Т</t>
  </si>
  <si>
    <t>8-Т</t>
  </si>
  <si>
    <t>9-Т</t>
  </si>
  <si>
    <t>10-Т</t>
  </si>
  <si>
    <t>11-Т</t>
  </si>
  <si>
    <t>790000000, г.Шымкент, Проспект Д.А.Кунаева, дом 83/2</t>
  </si>
  <si>
    <t>790000000, г.Шымкент, Проспект Д.А.Кунаева, дом 83/3</t>
  </si>
  <si>
    <t>12-Т</t>
  </si>
  <si>
    <t>13-Т</t>
  </si>
  <si>
    <t>Аптечка медицинская</t>
  </si>
  <si>
    <t>Перчатки тип 3</t>
  </si>
  <si>
    <t>Каска</t>
  </si>
  <si>
    <t>Крепления для щитка на каску</t>
  </si>
  <si>
    <t>Нарукавник КЩС-Т-15</t>
  </si>
  <si>
    <t>Фартук прорезиновый ткань КЩС</t>
  </si>
  <si>
    <t>Сапоги резиновые</t>
  </si>
  <si>
    <t>Респиратор РУ 60м</t>
  </si>
  <si>
    <t>73-1-9 (приобретение однородных товаров, общая сумма выделенная для осуществления которых на соответствующий календарный год без учета НДС не превышает стократного размера месячного расчетного показателя, установленного законом о республиканском бюджете на соответствующий финансовый год)</t>
  </si>
  <si>
    <t>07.2022</t>
  </si>
  <si>
    <t>шт</t>
  </si>
  <si>
    <t>6-У</t>
  </si>
  <si>
    <t>692010.000.000002</t>
  </si>
  <si>
    <t>Услуги по проведению аудита финансовой отчетности</t>
  </si>
  <si>
    <t>71-1-6 (Приобретения тоуслуг адиторской организации по провендению аудита Заказчика)</t>
  </si>
  <si>
    <t>С даты подписания договора по 03.2025</t>
  </si>
  <si>
    <t>08.2022</t>
  </si>
  <si>
    <t>услуга</t>
  </si>
  <si>
    <t>Т.Б. Байсаринов</t>
  </si>
  <si>
    <t>329911.500.000002</t>
  </si>
  <si>
    <t>221971.900.000014</t>
  </si>
  <si>
    <t>222910.000.000000</t>
  </si>
  <si>
    <t>221960.590.010000</t>
  </si>
  <si>
    <t>152011.200.000008</t>
  </si>
  <si>
    <t>329911.900.000018</t>
  </si>
  <si>
    <t>212024.600.00000</t>
  </si>
  <si>
    <t xml:space="preserve">  141922.190.010002</t>
  </si>
  <si>
    <t xml:space="preserve"> Комплект термобелья</t>
  </si>
  <si>
    <t xml:space="preserve"> мужской, из трикотажа</t>
  </si>
  <si>
    <t xml:space="preserve"> Комплект термобелья мужской, из трикотажа</t>
  </si>
  <si>
    <t>Сапоги</t>
  </si>
  <si>
    <t>141912.910.000000</t>
  </si>
  <si>
    <t>Портянки</t>
  </si>
  <si>
    <t>портянки из ткани</t>
  </si>
  <si>
    <t>зимние и летние</t>
  </si>
  <si>
    <t>14-Т</t>
  </si>
  <si>
    <t>15-Т</t>
  </si>
  <si>
    <t>16-Т</t>
  </si>
  <si>
    <t>11.2022</t>
  </si>
  <si>
    <t>коплект</t>
  </si>
  <si>
    <t>пар</t>
  </si>
  <si>
    <t>17-Т</t>
  </si>
  <si>
    <t>152032.920.000063</t>
  </si>
  <si>
    <t>для защиты от механических воздействий, мужские, из комбинированного материала, утепленные</t>
  </si>
  <si>
    <t>141311.190.000007</t>
  </si>
  <si>
    <t>Плащ</t>
  </si>
  <si>
    <t>мужской, повседневный, из трикотажа</t>
  </si>
  <si>
    <t>790000000, г.Шымкент, Проспект Д.А.Кунаева, дом 83/4</t>
  </si>
  <si>
    <t>222129.700.000406</t>
  </si>
  <si>
    <t>Муфта</t>
  </si>
  <si>
    <t>для кабеля, полиэтиленовая, соединительная</t>
  </si>
  <si>
    <t>Муфты соединительные для трех и четырехжильных кабелей с из полиэтилена, синтетической резины, натуральной резины при напряжении питания до 1000 В</t>
  </si>
  <si>
    <t>18-Т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</si>
</sst>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sz val="11"/>
      <name val="Calibri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color rgb="FF212529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12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/>
    <xf numFmtId="4" fontId="6" fillId="0" borderId="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/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4" fontId="8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49" fontId="17" fillId="3" borderId="2" xfId="0" applyNumberFormat="1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right" vertical="center" wrapText="1"/>
    </xf>
    <xf numFmtId="4" fontId="17" fillId="3" borderId="2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center" wrapText="1"/>
    </xf>
    <xf numFmtId="49" fontId="15" fillId="3" borderId="6" xfId="1" applyNumberFormat="1" applyFont="1" applyFill="1" applyBorder="1" applyAlignment="1">
      <alignment horizontal="center" vertical="center" wrapText="1"/>
    </xf>
    <xf numFmtId="49" fontId="16" fillId="3" borderId="6" xfId="1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20" zoomScale="60" zoomScaleNormal="60" workbookViewId="0">
      <selection activeCell="X30" sqref="X30"/>
    </sheetView>
  </sheetViews>
  <sheetFormatPr defaultRowHeight="15" x14ac:dyDescent="0.25"/>
  <cols>
    <col min="1" max="1" width="6.5703125" customWidth="1"/>
    <col min="2" max="2" width="10.85546875" style="10" customWidth="1"/>
    <col min="3" max="3" width="18.7109375" customWidth="1"/>
    <col min="4" max="4" width="15" customWidth="1"/>
    <col min="5" max="5" width="25" style="10" customWidth="1"/>
    <col min="6" max="6" width="20.28515625" style="10" customWidth="1"/>
    <col min="7" max="7" width="14" style="10" customWidth="1"/>
    <col min="8" max="8" width="28.5703125" style="10" customWidth="1"/>
    <col min="9" max="9" width="15" style="10" customWidth="1"/>
    <col min="10" max="10" width="20" style="10" customWidth="1"/>
    <col min="11" max="11" width="23" style="10" customWidth="1"/>
    <col min="12" max="12" width="15.85546875" style="10" customWidth="1"/>
    <col min="13" max="14" width="20" style="10" customWidth="1"/>
    <col min="15" max="15" width="15.140625" style="10" customWidth="1"/>
    <col min="16" max="16" width="13" style="10" customWidth="1"/>
    <col min="17" max="20" width="18" customWidth="1"/>
    <col min="21" max="22" width="13" customWidth="1"/>
  </cols>
  <sheetData>
    <row r="1" spans="1:23" x14ac:dyDescent="0.25">
      <c r="S1" s="13" t="s">
        <v>75</v>
      </c>
    </row>
    <row r="2" spans="1:23" x14ac:dyDescent="0.25">
      <c r="S2" s="13" t="s">
        <v>76</v>
      </c>
    </row>
    <row r="3" spans="1:23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S3" s="13"/>
    </row>
    <row r="4" spans="1:23" x14ac:dyDescent="0.25">
      <c r="S4" s="13" t="s">
        <v>77</v>
      </c>
    </row>
    <row r="6" spans="1:23" x14ac:dyDescent="0.25">
      <c r="A6" s="66" t="s">
        <v>78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x14ac:dyDescent="0.25">
      <c r="A7" s="66" t="s">
        <v>79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25">
      <c r="B8" s="9"/>
    </row>
    <row r="9" spans="1:23" ht="15.75" thickBot="1" x14ac:dyDescent="0.3">
      <c r="B9" s="9"/>
    </row>
    <row r="10" spans="1:23" ht="77.25" thickBot="1" x14ac:dyDescent="0.3">
      <c r="A10" s="4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  <c r="S10" s="1" t="s">
        <v>18</v>
      </c>
      <c r="T10" s="1" t="s">
        <v>19</v>
      </c>
      <c r="U10" s="1" t="s">
        <v>20</v>
      </c>
      <c r="V10" s="1" t="s">
        <v>21</v>
      </c>
      <c r="W10" s="1" t="s">
        <v>22</v>
      </c>
    </row>
    <row r="11" spans="1:23" ht="15.75" thickBot="1" x14ac:dyDescent="0.3">
      <c r="A11" s="4"/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1">
        <v>13</v>
      </c>
      <c r="O11" s="1">
        <v>14</v>
      </c>
      <c r="P11" s="1">
        <v>15</v>
      </c>
      <c r="Q11" s="1">
        <v>16</v>
      </c>
      <c r="R11" s="1">
        <v>17</v>
      </c>
      <c r="S11" s="1">
        <v>18</v>
      </c>
      <c r="T11" s="1">
        <v>19</v>
      </c>
      <c r="U11" s="1">
        <v>20</v>
      </c>
      <c r="V11" s="1">
        <v>21</v>
      </c>
      <c r="W11" s="1">
        <v>22</v>
      </c>
    </row>
    <row r="12" spans="1:23" x14ac:dyDescent="0.25">
      <c r="B12" s="11" t="s">
        <v>23</v>
      </c>
    </row>
    <row r="13" spans="1:23" ht="225" x14ac:dyDescent="0.25">
      <c r="A13" s="2" t="s">
        <v>24</v>
      </c>
      <c r="B13" s="8" t="s">
        <v>49</v>
      </c>
      <c r="C13" s="2" t="s">
        <v>39</v>
      </c>
      <c r="D13" s="2" t="s">
        <v>40</v>
      </c>
      <c r="E13" s="20" t="s">
        <v>41</v>
      </c>
      <c r="F13" s="20" t="s">
        <v>24</v>
      </c>
      <c r="G13" s="3" t="s">
        <v>25</v>
      </c>
      <c r="H13" s="20" t="s">
        <v>42</v>
      </c>
      <c r="I13" s="3" t="s">
        <v>26</v>
      </c>
      <c r="J13" s="7" t="s">
        <v>37</v>
      </c>
      <c r="K13" s="20" t="s">
        <v>34</v>
      </c>
      <c r="L13" s="8" t="s">
        <v>28</v>
      </c>
      <c r="M13" s="3" t="s">
        <v>29</v>
      </c>
      <c r="N13" s="20" t="s">
        <v>82</v>
      </c>
      <c r="O13" s="20" t="s">
        <v>30</v>
      </c>
      <c r="P13" s="20" t="s">
        <v>43</v>
      </c>
      <c r="Q13" s="5">
        <f>1549803+1287296</f>
        <v>2837099</v>
      </c>
      <c r="R13" s="5">
        <v>17.09</v>
      </c>
      <c r="S13" s="18">
        <f>R13*Q13</f>
        <v>48486021.909999996</v>
      </c>
      <c r="T13" s="18">
        <f>S13*1.12</f>
        <v>54304344.5392</v>
      </c>
      <c r="U13" s="3" t="s">
        <v>24</v>
      </c>
      <c r="V13" s="2" t="s">
        <v>31</v>
      </c>
      <c r="W13" s="2" t="s">
        <v>31</v>
      </c>
    </row>
    <row r="14" spans="1:23" ht="150" x14ac:dyDescent="0.25">
      <c r="A14" s="2" t="s">
        <v>24</v>
      </c>
      <c r="B14" s="8" t="s">
        <v>85</v>
      </c>
      <c r="C14" s="2" t="s">
        <v>39</v>
      </c>
      <c r="D14" s="2" t="s">
        <v>40</v>
      </c>
      <c r="E14" s="20" t="s">
        <v>41</v>
      </c>
      <c r="F14" s="20" t="s">
        <v>24</v>
      </c>
      <c r="G14" s="20" t="s">
        <v>55</v>
      </c>
      <c r="H14" s="20" t="s">
        <v>87</v>
      </c>
      <c r="I14" s="3" t="s">
        <v>26</v>
      </c>
      <c r="J14" s="7" t="s">
        <v>37</v>
      </c>
      <c r="K14" s="20" t="s">
        <v>34</v>
      </c>
      <c r="L14" s="8" t="s">
        <v>35</v>
      </c>
      <c r="M14" s="3" t="s">
        <v>29</v>
      </c>
      <c r="N14" s="20" t="s">
        <v>44</v>
      </c>
      <c r="O14" s="8" t="s">
        <v>38</v>
      </c>
      <c r="P14" s="20" t="s">
        <v>45</v>
      </c>
      <c r="Q14" s="5">
        <v>9034889</v>
      </c>
      <c r="R14" s="5">
        <f>7.48</f>
        <v>7.48</v>
      </c>
      <c r="S14" s="18">
        <f>R14*Q14</f>
        <v>67580969.719999999</v>
      </c>
      <c r="T14" s="18">
        <f t="shared" ref="T14" si="0">S14*1.12</f>
        <v>75690686.086400002</v>
      </c>
      <c r="U14" s="3" t="s">
        <v>24</v>
      </c>
      <c r="V14" s="2" t="s">
        <v>31</v>
      </c>
      <c r="W14" s="2" t="s">
        <v>31</v>
      </c>
    </row>
    <row r="15" spans="1:23" s="17" customFormat="1" ht="150" x14ac:dyDescent="0.25">
      <c r="A15" s="2" t="s">
        <v>24</v>
      </c>
      <c r="B15" s="8" t="s">
        <v>50</v>
      </c>
      <c r="C15" s="2" t="s">
        <v>39</v>
      </c>
      <c r="D15" s="2" t="s">
        <v>40</v>
      </c>
      <c r="E15" s="20" t="s">
        <v>41</v>
      </c>
      <c r="F15" s="20" t="s">
        <v>24</v>
      </c>
      <c r="G15" s="20" t="s">
        <v>55</v>
      </c>
      <c r="H15" s="20" t="s">
        <v>87</v>
      </c>
      <c r="I15" s="3" t="s">
        <v>26</v>
      </c>
      <c r="J15" s="7" t="s">
        <v>37</v>
      </c>
      <c r="K15" s="20" t="s">
        <v>34</v>
      </c>
      <c r="L15" s="8" t="s">
        <v>35</v>
      </c>
      <c r="M15" s="3" t="s">
        <v>29</v>
      </c>
      <c r="N15" s="20" t="s">
        <v>44</v>
      </c>
      <c r="O15" s="8" t="s">
        <v>38</v>
      </c>
      <c r="P15" s="20" t="s">
        <v>45</v>
      </c>
      <c r="Q15" s="5">
        <v>2381829</v>
      </c>
      <c r="R15" s="5">
        <f>10.17</f>
        <v>10.17</v>
      </c>
      <c r="S15" s="18">
        <f t="shared" ref="S15:S17" si="1">R15*Q15</f>
        <v>24223200.93</v>
      </c>
      <c r="T15" s="18">
        <f t="shared" ref="T15:T17" si="2">S15*1.12</f>
        <v>27129985.041600004</v>
      </c>
      <c r="U15" s="3" t="s">
        <v>24</v>
      </c>
      <c r="V15" s="2" t="s">
        <v>31</v>
      </c>
      <c r="W15" s="2" t="s">
        <v>31</v>
      </c>
    </row>
    <row r="16" spans="1:23" s="17" customFormat="1" ht="150" x14ac:dyDescent="0.25">
      <c r="A16" s="2" t="s">
        <v>24</v>
      </c>
      <c r="B16" s="8" t="s">
        <v>88</v>
      </c>
      <c r="C16" s="2" t="s">
        <v>39</v>
      </c>
      <c r="D16" s="2" t="s">
        <v>40</v>
      </c>
      <c r="E16" s="20" t="s">
        <v>41</v>
      </c>
      <c r="F16" s="20" t="s">
        <v>24</v>
      </c>
      <c r="G16" s="20" t="s">
        <v>86</v>
      </c>
      <c r="H16" s="20" t="s">
        <v>87</v>
      </c>
      <c r="I16" s="3" t="s">
        <v>26</v>
      </c>
      <c r="J16" s="7" t="s">
        <v>37</v>
      </c>
      <c r="K16" s="20" t="s">
        <v>34</v>
      </c>
      <c r="L16" s="8" t="s">
        <v>35</v>
      </c>
      <c r="M16" s="3" t="s">
        <v>29</v>
      </c>
      <c r="N16" s="20" t="s">
        <v>44</v>
      </c>
      <c r="O16" s="8" t="s">
        <v>38</v>
      </c>
      <c r="P16" s="20" t="s">
        <v>45</v>
      </c>
      <c r="Q16" s="5">
        <v>340466</v>
      </c>
      <c r="R16" s="5">
        <f>13.29</f>
        <v>13.29</v>
      </c>
      <c r="S16" s="18">
        <f t="shared" si="1"/>
        <v>4524793.1399999997</v>
      </c>
      <c r="T16" s="18">
        <f t="shared" si="2"/>
        <v>5067768.3168000001</v>
      </c>
      <c r="U16" s="3" t="s">
        <v>24</v>
      </c>
      <c r="V16" s="2" t="s">
        <v>31</v>
      </c>
      <c r="W16" s="2" t="s">
        <v>31</v>
      </c>
    </row>
    <row r="17" spans="1:23" s="17" customFormat="1" ht="150" x14ac:dyDescent="0.25">
      <c r="A17" s="2" t="s">
        <v>24</v>
      </c>
      <c r="B17" s="8" t="s">
        <v>89</v>
      </c>
      <c r="C17" s="2" t="s">
        <v>39</v>
      </c>
      <c r="D17" s="2" t="s">
        <v>40</v>
      </c>
      <c r="E17" s="20" t="s">
        <v>41</v>
      </c>
      <c r="F17" s="20" t="s">
        <v>24</v>
      </c>
      <c r="G17" s="20" t="s">
        <v>55</v>
      </c>
      <c r="H17" s="20" t="s">
        <v>87</v>
      </c>
      <c r="I17" s="3" t="s">
        <v>26</v>
      </c>
      <c r="J17" s="7" t="s">
        <v>109</v>
      </c>
      <c r="K17" s="20" t="s">
        <v>34</v>
      </c>
      <c r="L17" s="8" t="s">
        <v>35</v>
      </c>
      <c r="M17" s="3" t="s">
        <v>29</v>
      </c>
      <c r="N17" s="7" t="s">
        <v>109</v>
      </c>
      <c r="O17" s="8" t="s">
        <v>38</v>
      </c>
      <c r="P17" s="20" t="s">
        <v>45</v>
      </c>
      <c r="Q17" s="5">
        <v>4426064</v>
      </c>
      <c r="R17" s="5">
        <f>12.03</f>
        <v>12.03</v>
      </c>
      <c r="S17" s="18">
        <f t="shared" si="1"/>
        <v>53245549.919999994</v>
      </c>
      <c r="T17" s="18">
        <f t="shared" si="2"/>
        <v>59635015.910399996</v>
      </c>
      <c r="U17" s="3" t="s">
        <v>24</v>
      </c>
      <c r="V17" s="2" t="s">
        <v>31</v>
      </c>
      <c r="W17" s="2" t="s">
        <v>31</v>
      </c>
    </row>
    <row r="18" spans="1:23" s="17" customFormat="1" ht="76.5" customHeight="1" x14ac:dyDescent="0.25">
      <c r="A18" s="2" t="s">
        <v>24</v>
      </c>
      <c r="B18" s="8" t="s">
        <v>90</v>
      </c>
      <c r="C18" s="2" t="s">
        <v>119</v>
      </c>
      <c r="D18" s="2" t="s">
        <v>102</v>
      </c>
      <c r="E18" s="20" t="s">
        <v>102</v>
      </c>
      <c r="F18" s="20" t="s">
        <v>24</v>
      </c>
      <c r="G18" s="20" t="s">
        <v>55</v>
      </c>
      <c r="H18" s="20" t="s">
        <v>108</v>
      </c>
      <c r="I18" s="3">
        <v>0</v>
      </c>
      <c r="J18" s="7" t="s">
        <v>109</v>
      </c>
      <c r="K18" s="20" t="s">
        <v>34</v>
      </c>
      <c r="L18" s="8" t="s">
        <v>35</v>
      </c>
      <c r="M18" s="3" t="s">
        <v>29</v>
      </c>
      <c r="N18" s="7" t="s">
        <v>109</v>
      </c>
      <c r="O18" s="8" t="s">
        <v>38</v>
      </c>
      <c r="P18" s="20" t="s">
        <v>110</v>
      </c>
      <c r="Q18" s="5">
        <v>5</v>
      </c>
      <c r="R18" s="5">
        <v>2100</v>
      </c>
      <c r="S18" s="18">
        <f t="shared" ref="S18:S23" si="3">R18*Q18</f>
        <v>10500</v>
      </c>
      <c r="T18" s="18">
        <f t="shared" ref="T18:T23" si="4">S18*1.12</f>
        <v>11760.000000000002</v>
      </c>
      <c r="U18" s="3" t="s">
        <v>24</v>
      </c>
      <c r="V18" s="2" t="s">
        <v>31</v>
      </c>
      <c r="W18" s="2" t="s">
        <v>31</v>
      </c>
    </row>
    <row r="19" spans="1:23" s="17" customFormat="1" ht="76.5" customHeight="1" x14ac:dyDescent="0.25">
      <c r="A19" s="2" t="s">
        <v>24</v>
      </c>
      <c r="B19" s="8" t="s">
        <v>91</v>
      </c>
      <c r="C19" s="2" t="s">
        <v>119</v>
      </c>
      <c r="D19" s="2" t="s">
        <v>103</v>
      </c>
      <c r="E19" s="20" t="s">
        <v>103</v>
      </c>
      <c r="F19" s="20" t="s">
        <v>24</v>
      </c>
      <c r="G19" s="20" t="s">
        <v>55</v>
      </c>
      <c r="H19" s="20" t="s">
        <v>108</v>
      </c>
      <c r="I19" s="3">
        <v>0</v>
      </c>
      <c r="J19" s="7" t="s">
        <v>109</v>
      </c>
      <c r="K19" s="20" t="s">
        <v>34</v>
      </c>
      <c r="L19" s="8" t="s">
        <v>35</v>
      </c>
      <c r="M19" s="3" t="s">
        <v>29</v>
      </c>
      <c r="N19" s="7" t="s">
        <v>109</v>
      </c>
      <c r="O19" s="8" t="s">
        <v>38</v>
      </c>
      <c r="P19" s="20" t="s">
        <v>110</v>
      </c>
      <c r="Q19" s="5">
        <v>5</v>
      </c>
      <c r="R19" s="5">
        <v>3000</v>
      </c>
      <c r="S19" s="18">
        <f t="shared" si="3"/>
        <v>15000</v>
      </c>
      <c r="T19" s="18">
        <f t="shared" si="4"/>
        <v>16800</v>
      </c>
      <c r="U19" s="3" t="s">
        <v>24</v>
      </c>
      <c r="V19" s="2" t="s">
        <v>31</v>
      </c>
      <c r="W19" s="2" t="s">
        <v>31</v>
      </c>
    </row>
    <row r="20" spans="1:23" s="17" customFormat="1" ht="76.5" customHeight="1" x14ac:dyDescent="0.25">
      <c r="A20" s="2" t="s">
        <v>24</v>
      </c>
      <c r="B20" s="8" t="s">
        <v>92</v>
      </c>
      <c r="C20" s="26" t="s">
        <v>120</v>
      </c>
      <c r="D20" s="2" t="s">
        <v>104</v>
      </c>
      <c r="E20" s="20" t="s">
        <v>104</v>
      </c>
      <c r="F20" s="20" t="s">
        <v>24</v>
      </c>
      <c r="G20" s="20" t="s">
        <v>55</v>
      </c>
      <c r="H20" s="20" t="s">
        <v>108</v>
      </c>
      <c r="I20" s="3">
        <v>0</v>
      </c>
      <c r="J20" s="7" t="s">
        <v>109</v>
      </c>
      <c r="K20" s="20" t="s">
        <v>34</v>
      </c>
      <c r="L20" s="8" t="s">
        <v>35</v>
      </c>
      <c r="M20" s="3" t="s">
        <v>29</v>
      </c>
      <c r="N20" s="7" t="s">
        <v>109</v>
      </c>
      <c r="O20" s="8" t="s">
        <v>38</v>
      </c>
      <c r="P20" s="20" t="s">
        <v>110</v>
      </c>
      <c r="Q20" s="5">
        <v>5</v>
      </c>
      <c r="R20" s="5">
        <v>2800</v>
      </c>
      <c r="S20" s="18">
        <f t="shared" si="3"/>
        <v>14000</v>
      </c>
      <c r="T20" s="18">
        <f t="shared" si="4"/>
        <v>15680.000000000002</v>
      </c>
      <c r="U20" s="3" t="s">
        <v>24</v>
      </c>
      <c r="V20" s="2" t="s">
        <v>31</v>
      </c>
      <c r="W20" s="2" t="s">
        <v>31</v>
      </c>
    </row>
    <row r="21" spans="1:23" s="17" customFormat="1" ht="76.5" customHeight="1" x14ac:dyDescent="0.25">
      <c r="A21" s="2" t="s">
        <v>24</v>
      </c>
      <c r="B21" s="8" t="s">
        <v>93</v>
      </c>
      <c r="C21" s="26" t="s">
        <v>121</v>
      </c>
      <c r="D21" s="2" t="s">
        <v>105</v>
      </c>
      <c r="E21" s="20" t="s">
        <v>105</v>
      </c>
      <c r="F21" s="20" t="s">
        <v>24</v>
      </c>
      <c r="G21" s="20" t="s">
        <v>55</v>
      </c>
      <c r="H21" s="20" t="s">
        <v>108</v>
      </c>
      <c r="I21" s="3">
        <v>0</v>
      </c>
      <c r="J21" s="7" t="s">
        <v>109</v>
      </c>
      <c r="K21" s="20" t="s">
        <v>34</v>
      </c>
      <c r="L21" s="8" t="s">
        <v>35</v>
      </c>
      <c r="M21" s="3" t="s">
        <v>29</v>
      </c>
      <c r="N21" s="7" t="s">
        <v>109</v>
      </c>
      <c r="O21" s="8" t="s">
        <v>38</v>
      </c>
      <c r="P21" s="20" t="s">
        <v>110</v>
      </c>
      <c r="Q21" s="5">
        <v>5</v>
      </c>
      <c r="R21" s="5">
        <v>5800</v>
      </c>
      <c r="S21" s="18">
        <f t="shared" si="3"/>
        <v>29000</v>
      </c>
      <c r="T21" s="18">
        <f t="shared" si="4"/>
        <v>32480.000000000004</v>
      </c>
      <c r="U21" s="3" t="s">
        <v>24</v>
      </c>
      <c r="V21" s="2" t="s">
        <v>31</v>
      </c>
      <c r="W21" s="2" t="s">
        <v>31</v>
      </c>
    </row>
    <row r="22" spans="1:23" s="17" customFormat="1" ht="76.5" customHeight="1" x14ac:dyDescent="0.25">
      <c r="A22" s="2" t="s">
        <v>24</v>
      </c>
      <c r="B22" s="8" t="s">
        <v>94</v>
      </c>
      <c r="C22" s="26" t="s">
        <v>122</v>
      </c>
      <c r="D22" s="2" t="s">
        <v>101</v>
      </c>
      <c r="E22" s="20" t="s">
        <v>101</v>
      </c>
      <c r="F22" s="20" t="s">
        <v>24</v>
      </c>
      <c r="G22" s="20" t="s">
        <v>55</v>
      </c>
      <c r="H22" s="20" t="s">
        <v>108</v>
      </c>
      <c r="I22" s="3">
        <v>0</v>
      </c>
      <c r="J22" s="7" t="s">
        <v>109</v>
      </c>
      <c r="K22" s="20" t="s">
        <v>34</v>
      </c>
      <c r="L22" s="8" t="s">
        <v>35</v>
      </c>
      <c r="M22" s="3" t="s">
        <v>29</v>
      </c>
      <c r="N22" s="7" t="s">
        <v>109</v>
      </c>
      <c r="O22" s="8" t="s">
        <v>38</v>
      </c>
      <c r="P22" s="20" t="s">
        <v>110</v>
      </c>
      <c r="Q22" s="5">
        <v>5</v>
      </c>
      <c r="R22" s="5">
        <v>1050</v>
      </c>
      <c r="S22" s="18">
        <f t="shared" si="3"/>
        <v>5250</v>
      </c>
      <c r="T22" s="18">
        <f t="shared" si="4"/>
        <v>5880.0000000000009</v>
      </c>
      <c r="U22" s="3" t="s">
        <v>24</v>
      </c>
      <c r="V22" s="2" t="s">
        <v>31</v>
      </c>
      <c r="W22" s="2" t="s">
        <v>31</v>
      </c>
    </row>
    <row r="23" spans="1:23" s="17" customFormat="1" ht="76.5" customHeight="1" x14ac:dyDescent="0.25">
      <c r="A23" s="2" t="s">
        <v>24</v>
      </c>
      <c r="B23" s="8" t="s">
        <v>95</v>
      </c>
      <c r="C23" s="26" t="s">
        <v>123</v>
      </c>
      <c r="D23" s="2" t="s">
        <v>106</v>
      </c>
      <c r="E23" s="20" t="s">
        <v>106</v>
      </c>
      <c r="F23" s="20" t="s">
        <v>24</v>
      </c>
      <c r="G23" s="20" t="s">
        <v>55</v>
      </c>
      <c r="H23" s="20" t="s">
        <v>108</v>
      </c>
      <c r="I23" s="3">
        <v>0</v>
      </c>
      <c r="J23" s="7" t="s">
        <v>109</v>
      </c>
      <c r="K23" s="20" t="s">
        <v>34</v>
      </c>
      <c r="L23" s="8" t="s">
        <v>35</v>
      </c>
      <c r="M23" s="3" t="s">
        <v>29</v>
      </c>
      <c r="N23" s="7" t="s">
        <v>109</v>
      </c>
      <c r="O23" s="8" t="s">
        <v>38</v>
      </c>
      <c r="P23" s="20" t="s">
        <v>110</v>
      </c>
      <c r="Q23" s="5">
        <v>5</v>
      </c>
      <c r="R23" s="5">
        <v>4800</v>
      </c>
      <c r="S23" s="18">
        <f t="shared" si="3"/>
        <v>24000</v>
      </c>
      <c r="T23" s="18">
        <f t="shared" si="4"/>
        <v>26880.000000000004</v>
      </c>
      <c r="U23" s="3" t="s">
        <v>24</v>
      </c>
      <c r="V23" s="2" t="s">
        <v>31</v>
      </c>
      <c r="W23" s="2" t="s">
        <v>31</v>
      </c>
    </row>
    <row r="24" spans="1:23" s="17" customFormat="1" ht="76.5" customHeight="1" x14ac:dyDescent="0.25">
      <c r="A24" s="2" t="s">
        <v>24</v>
      </c>
      <c r="B24" s="8" t="s">
        <v>98</v>
      </c>
      <c r="C24" s="26" t="s">
        <v>124</v>
      </c>
      <c r="D24" s="2" t="s">
        <v>107</v>
      </c>
      <c r="E24" s="20" t="s">
        <v>107</v>
      </c>
      <c r="F24" s="20" t="s">
        <v>24</v>
      </c>
      <c r="G24" s="20" t="s">
        <v>55</v>
      </c>
      <c r="H24" s="20" t="s">
        <v>108</v>
      </c>
      <c r="I24" s="3">
        <v>0</v>
      </c>
      <c r="J24" s="7" t="s">
        <v>109</v>
      </c>
      <c r="K24" s="20" t="s">
        <v>96</v>
      </c>
      <c r="L24" s="8" t="s">
        <v>35</v>
      </c>
      <c r="M24" s="3" t="s">
        <v>29</v>
      </c>
      <c r="N24" s="7" t="s">
        <v>109</v>
      </c>
      <c r="O24" s="8" t="s">
        <v>38</v>
      </c>
      <c r="P24" s="20" t="s">
        <v>110</v>
      </c>
      <c r="Q24" s="5">
        <v>5</v>
      </c>
      <c r="R24" s="5">
        <v>4800</v>
      </c>
      <c r="S24" s="18">
        <f t="shared" ref="S24:S25" si="5">R24*Q24</f>
        <v>24000</v>
      </c>
      <c r="T24" s="18">
        <f t="shared" ref="T24:T25" si="6">S24*1.12</f>
        <v>26880.000000000004</v>
      </c>
      <c r="U24" s="3" t="s">
        <v>24</v>
      </c>
      <c r="V24" s="2" t="s">
        <v>31</v>
      </c>
      <c r="W24" s="2" t="s">
        <v>31</v>
      </c>
    </row>
    <row r="25" spans="1:23" s="17" customFormat="1" ht="76.5" customHeight="1" x14ac:dyDescent="0.25">
      <c r="A25" s="2" t="s">
        <v>24</v>
      </c>
      <c r="B25" s="8" t="s">
        <v>99</v>
      </c>
      <c r="C25" s="26" t="s">
        <v>125</v>
      </c>
      <c r="D25" s="2" t="s">
        <v>100</v>
      </c>
      <c r="E25" s="20" t="s">
        <v>100</v>
      </c>
      <c r="F25" s="20" t="s">
        <v>24</v>
      </c>
      <c r="G25" s="20" t="s">
        <v>55</v>
      </c>
      <c r="H25" s="38" t="s">
        <v>108</v>
      </c>
      <c r="I25" s="3">
        <v>0</v>
      </c>
      <c r="J25" s="7" t="s">
        <v>109</v>
      </c>
      <c r="K25" s="20" t="s">
        <v>97</v>
      </c>
      <c r="L25" s="8" t="s">
        <v>35</v>
      </c>
      <c r="M25" s="3" t="s">
        <v>29</v>
      </c>
      <c r="N25" s="7" t="s">
        <v>109</v>
      </c>
      <c r="O25" s="8" t="s">
        <v>38</v>
      </c>
      <c r="P25" s="20" t="s">
        <v>110</v>
      </c>
      <c r="Q25" s="5">
        <v>5</v>
      </c>
      <c r="R25" s="5">
        <v>3520</v>
      </c>
      <c r="S25" s="18">
        <f t="shared" si="5"/>
        <v>17600</v>
      </c>
      <c r="T25" s="18">
        <f t="shared" si="6"/>
        <v>19712.000000000004</v>
      </c>
      <c r="U25" s="3" t="s">
        <v>24</v>
      </c>
      <c r="V25" s="2" t="s">
        <v>31</v>
      </c>
      <c r="W25" s="2" t="s">
        <v>31</v>
      </c>
    </row>
    <row r="26" spans="1:23" s="27" customFormat="1" ht="78.75" customHeight="1" x14ac:dyDescent="0.25">
      <c r="A26" s="19"/>
      <c r="B26" s="32" t="s">
        <v>135</v>
      </c>
      <c r="C26" s="28" t="s">
        <v>126</v>
      </c>
      <c r="D26" s="29" t="s">
        <v>127</v>
      </c>
      <c r="E26" s="30" t="s">
        <v>128</v>
      </c>
      <c r="F26" s="31" t="s">
        <v>129</v>
      </c>
      <c r="G26" s="37" t="s">
        <v>55</v>
      </c>
      <c r="H26" s="39" t="s">
        <v>108</v>
      </c>
      <c r="I26" s="36">
        <v>0</v>
      </c>
      <c r="J26" s="7" t="s">
        <v>138</v>
      </c>
      <c r="K26" s="20" t="s">
        <v>97</v>
      </c>
      <c r="L26" s="8" t="s">
        <v>35</v>
      </c>
      <c r="M26" s="3" t="s">
        <v>29</v>
      </c>
      <c r="N26" s="7" t="s">
        <v>138</v>
      </c>
      <c r="O26" s="8" t="s">
        <v>38</v>
      </c>
      <c r="P26" s="32" t="s">
        <v>139</v>
      </c>
      <c r="Q26" s="33">
        <v>20</v>
      </c>
      <c r="R26" s="34">
        <v>6500</v>
      </c>
      <c r="S26" s="34">
        <f>+R26*Q26</f>
        <v>130000</v>
      </c>
      <c r="T26" s="35">
        <f>+S26*1.12</f>
        <v>145600</v>
      </c>
      <c r="U26" s="3" t="s">
        <v>24</v>
      </c>
      <c r="V26" s="2" t="s">
        <v>31</v>
      </c>
      <c r="W26" s="2" t="s">
        <v>31</v>
      </c>
    </row>
    <row r="27" spans="1:23" s="27" customFormat="1" ht="78.75" customHeight="1" x14ac:dyDescent="0.25">
      <c r="A27" s="19"/>
      <c r="B27" s="45" t="s">
        <v>136</v>
      </c>
      <c r="C27" s="28" t="s">
        <v>144</v>
      </c>
      <c r="D27" s="29" t="s">
        <v>145</v>
      </c>
      <c r="E27" s="44" t="s">
        <v>146</v>
      </c>
      <c r="F27" s="44" t="s">
        <v>146</v>
      </c>
      <c r="G27" s="47" t="s">
        <v>55</v>
      </c>
      <c r="H27" s="48" t="s">
        <v>108</v>
      </c>
      <c r="I27" s="49">
        <v>0</v>
      </c>
      <c r="J27" s="50" t="s">
        <v>138</v>
      </c>
      <c r="K27" s="51" t="s">
        <v>97</v>
      </c>
      <c r="L27" s="52" t="s">
        <v>35</v>
      </c>
      <c r="M27" s="53" t="s">
        <v>29</v>
      </c>
      <c r="N27" s="50" t="s">
        <v>138</v>
      </c>
      <c r="O27" s="52" t="s">
        <v>38</v>
      </c>
      <c r="P27" s="45" t="s">
        <v>110</v>
      </c>
      <c r="Q27" s="54">
        <v>5</v>
      </c>
      <c r="R27" s="40">
        <v>12000</v>
      </c>
      <c r="S27" s="40">
        <f t="shared" ref="S27" si="7">+R27*Q27</f>
        <v>60000</v>
      </c>
      <c r="T27" s="55">
        <f t="shared" ref="T27:T29" si="8">+S27*1.12</f>
        <v>67200</v>
      </c>
      <c r="U27" s="53" t="s">
        <v>24</v>
      </c>
      <c r="V27" s="56" t="s">
        <v>31</v>
      </c>
      <c r="W27" s="56" t="s">
        <v>31</v>
      </c>
    </row>
    <row r="28" spans="1:23" s="27" customFormat="1" ht="78.75" customHeight="1" x14ac:dyDescent="0.25">
      <c r="A28" s="19"/>
      <c r="B28" s="46" t="s">
        <v>137</v>
      </c>
      <c r="C28" s="28" t="s">
        <v>142</v>
      </c>
      <c r="D28" s="29" t="s">
        <v>130</v>
      </c>
      <c r="E28" s="42" t="s">
        <v>143</v>
      </c>
      <c r="F28" s="43" t="s">
        <v>143</v>
      </c>
      <c r="G28" s="57" t="s">
        <v>55</v>
      </c>
      <c r="H28" s="58" t="s">
        <v>108</v>
      </c>
      <c r="I28" s="59">
        <v>0</v>
      </c>
      <c r="J28" s="60" t="s">
        <v>138</v>
      </c>
      <c r="K28" s="61" t="s">
        <v>97</v>
      </c>
      <c r="L28" s="61" t="s">
        <v>35</v>
      </c>
      <c r="M28" s="61" t="s">
        <v>29</v>
      </c>
      <c r="N28" s="60" t="s">
        <v>138</v>
      </c>
      <c r="O28" s="61" t="s">
        <v>38</v>
      </c>
      <c r="P28" s="46" t="s">
        <v>140</v>
      </c>
      <c r="Q28" s="62">
        <v>4</v>
      </c>
      <c r="R28" s="63">
        <v>17000</v>
      </c>
      <c r="S28" s="63">
        <v>68000</v>
      </c>
      <c r="T28" s="63">
        <f t="shared" si="8"/>
        <v>76160</v>
      </c>
      <c r="U28" s="61" t="s">
        <v>24</v>
      </c>
      <c r="V28" s="64" t="s">
        <v>31</v>
      </c>
      <c r="W28" s="64" t="s">
        <v>31</v>
      </c>
    </row>
    <row r="29" spans="1:23" s="27" customFormat="1" ht="78.75" customHeight="1" x14ac:dyDescent="0.25">
      <c r="A29" s="19"/>
      <c r="B29" s="32" t="s">
        <v>141</v>
      </c>
      <c r="C29" s="69" t="s">
        <v>131</v>
      </c>
      <c r="D29" s="70" t="s">
        <v>132</v>
      </c>
      <c r="E29" s="71" t="s">
        <v>133</v>
      </c>
      <c r="F29" s="72" t="s">
        <v>134</v>
      </c>
      <c r="G29" s="37" t="s">
        <v>55</v>
      </c>
      <c r="H29" s="39" t="s">
        <v>108</v>
      </c>
      <c r="I29" s="36">
        <v>0</v>
      </c>
      <c r="J29" s="7" t="s">
        <v>138</v>
      </c>
      <c r="K29" s="20" t="s">
        <v>97</v>
      </c>
      <c r="L29" s="8" t="s">
        <v>35</v>
      </c>
      <c r="M29" s="3" t="s">
        <v>29</v>
      </c>
      <c r="N29" s="7" t="s">
        <v>138</v>
      </c>
      <c r="O29" s="8" t="s">
        <v>38</v>
      </c>
      <c r="P29" s="32" t="s">
        <v>110</v>
      </c>
      <c r="Q29" s="33">
        <v>20</v>
      </c>
      <c r="R29" s="40">
        <v>2000</v>
      </c>
      <c r="S29" s="34">
        <v>40000</v>
      </c>
      <c r="T29" s="35">
        <f t="shared" si="8"/>
        <v>44800.000000000007</v>
      </c>
      <c r="U29" s="3" t="s">
        <v>24</v>
      </c>
      <c r="V29" s="2" t="s">
        <v>31</v>
      </c>
      <c r="W29" s="2" t="s">
        <v>31</v>
      </c>
    </row>
    <row r="30" spans="1:23" s="41" customFormat="1" ht="78.75" customHeight="1" x14ac:dyDescent="0.25">
      <c r="A30" s="19"/>
      <c r="B30" s="67" t="s">
        <v>152</v>
      </c>
      <c r="C30" s="28" t="s">
        <v>148</v>
      </c>
      <c r="D30" s="28" t="s">
        <v>149</v>
      </c>
      <c r="E30" s="28" t="s">
        <v>150</v>
      </c>
      <c r="F30" s="28" t="s">
        <v>151</v>
      </c>
      <c r="G30" s="68" t="s">
        <v>55</v>
      </c>
      <c r="H30" s="39" t="s">
        <v>108</v>
      </c>
      <c r="I30" s="36">
        <v>1</v>
      </c>
      <c r="J30" s="60"/>
      <c r="K30" s="20" t="s">
        <v>147</v>
      </c>
      <c r="L30" s="8" t="s">
        <v>35</v>
      </c>
      <c r="M30" s="3" t="s">
        <v>29</v>
      </c>
      <c r="N30" s="7" t="s">
        <v>138</v>
      </c>
      <c r="O30" s="8" t="s">
        <v>38</v>
      </c>
      <c r="P30" s="32" t="s">
        <v>110</v>
      </c>
      <c r="Q30" s="33">
        <v>10</v>
      </c>
      <c r="R30" s="40">
        <v>23000</v>
      </c>
      <c r="S30" s="34">
        <f>+R30*Q30</f>
        <v>230000</v>
      </c>
      <c r="T30" s="35">
        <f t="shared" ref="T30" si="9">+S30*1.12</f>
        <v>257600.00000000003</v>
      </c>
      <c r="U30" s="3" t="s">
        <v>24</v>
      </c>
      <c r="V30" s="2" t="s">
        <v>31</v>
      </c>
      <c r="W30" s="2" t="s">
        <v>31</v>
      </c>
    </row>
    <row r="31" spans="1:23" ht="26.25" x14ac:dyDescent="0.25">
      <c r="B31" s="11" t="s">
        <v>46</v>
      </c>
      <c r="Q31" s="21"/>
      <c r="S31" s="6">
        <f>SUM(S13:S30)</f>
        <v>198727885.61999997</v>
      </c>
      <c r="T31" s="6">
        <f>SUM(T13:T30)</f>
        <v>222575231.89440003</v>
      </c>
    </row>
    <row r="32" spans="1:23" x14ac:dyDescent="0.25">
      <c r="B32" s="14" t="s">
        <v>84</v>
      </c>
    </row>
    <row r="33" spans="1:23" ht="165" x14ac:dyDescent="0.25">
      <c r="A33" s="2" t="s">
        <v>24</v>
      </c>
      <c r="B33" s="8" t="s">
        <v>51</v>
      </c>
      <c r="C33" s="2" t="s">
        <v>53</v>
      </c>
      <c r="D33" s="2" t="s">
        <v>54</v>
      </c>
      <c r="E33" s="20" t="s">
        <v>54</v>
      </c>
      <c r="F33" s="8" t="s">
        <v>52</v>
      </c>
      <c r="G33" s="8" t="s">
        <v>55</v>
      </c>
      <c r="H33" s="8" t="s">
        <v>81</v>
      </c>
      <c r="I33" s="3" t="s">
        <v>26</v>
      </c>
      <c r="J33" s="3" t="s">
        <v>37</v>
      </c>
      <c r="K33" s="20" t="s">
        <v>27</v>
      </c>
      <c r="L33" s="8" t="s">
        <v>35</v>
      </c>
      <c r="M33" s="3" t="s">
        <v>24</v>
      </c>
      <c r="N33" s="8" t="s">
        <v>44</v>
      </c>
      <c r="O33" s="20" t="s">
        <v>33</v>
      </c>
      <c r="P33" s="20" t="s">
        <v>45</v>
      </c>
      <c r="Q33" s="5">
        <v>1</v>
      </c>
      <c r="R33" s="12">
        <f>711432*2.6*10</f>
        <v>18497232</v>
      </c>
      <c r="S33" s="5">
        <f>R33*Q33</f>
        <v>18497232</v>
      </c>
      <c r="T33" s="5">
        <f t="shared" ref="T33:T38" si="10">S33*1.12</f>
        <v>20716899.840000004</v>
      </c>
      <c r="U33" s="3" t="s">
        <v>24</v>
      </c>
      <c r="V33" s="2" t="s">
        <v>31</v>
      </c>
      <c r="W33" s="2" t="s">
        <v>31</v>
      </c>
    </row>
    <row r="34" spans="1:23" ht="165" x14ac:dyDescent="0.25">
      <c r="A34" s="2" t="s">
        <v>24</v>
      </c>
      <c r="B34" s="8" t="s">
        <v>61</v>
      </c>
      <c r="C34" s="2" t="s">
        <v>56</v>
      </c>
      <c r="D34" s="2" t="s">
        <v>62</v>
      </c>
      <c r="E34" s="20" t="s">
        <v>62</v>
      </c>
      <c r="F34" s="20" t="s">
        <v>62</v>
      </c>
      <c r="G34" s="8" t="s">
        <v>55</v>
      </c>
      <c r="H34" s="8" t="s">
        <v>81</v>
      </c>
      <c r="I34" s="3" t="s">
        <v>57</v>
      </c>
      <c r="J34" s="3" t="s">
        <v>37</v>
      </c>
      <c r="K34" s="20" t="s">
        <v>32</v>
      </c>
      <c r="L34" s="20" t="s">
        <v>35</v>
      </c>
      <c r="M34" s="3" t="s">
        <v>24</v>
      </c>
      <c r="N34" s="8" t="s">
        <v>44</v>
      </c>
      <c r="O34" s="20" t="s">
        <v>33</v>
      </c>
      <c r="P34" s="20" t="s">
        <v>45</v>
      </c>
      <c r="Q34" s="5">
        <v>17031600</v>
      </c>
      <c r="R34" s="5">
        <v>3.79</v>
      </c>
      <c r="S34" s="5">
        <f t="shared" ref="S34:S35" si="11">R34*Q34</f>
        <v>64549764</v>
      </c>
      <c r="T34" s="5">
        <f t="shared" si="10"/>
        <v>72295735.680000007</v>
      </c>
      <c r="U34" s="3" t="s">
        <v>24</v>
      </c>
      <c r="V34" s="2" t="s">
        <v>31</v>
      </c>
      <c r="W34" s="2" t="s">
        <v>31</v>
      </c>
    </row>
    <row r="35" spans="1:23" ht="165" x14ac:dyDescent="0.25">
      <c r="A35" s="2" t="s">
        <v>24</v>
      </c>
      <c r="B35" s="8" t="s">
        <v>65</v>
      </c>
      <c r="C35" s="2" t="s">
        <v>58</v>
      </c>
      <c r="D35" s="2" t="s">
        <v>62</v>
      </c>
      <c r="E35" s="20" t="s">
        <v>62</v>
      </c>
      <c r="F35" s="20" t="s">
        <v>62</v>
      </c>
      <c r="G35" s="8" t="s">
        <v>55</v>
      </c>
      <c r="H35" s="8" t="s">
        <v>81</v>
      </c>
      <c r="I35" s="3" t="s">
        <v>59</v>
      </c>
      <c r="J35" s="3" t="s">
        <v>37</v>
      </c>
      <c r="K35" s="20" t="s">
        <v>60</v>
      </c>
      <c r="L35" s="20" t="s">
        <v>35</v>
      </c>
      <c r="M35" s="3" t="s">
        <v>24</v>
      </c>
      <c r="N35" s="8" t="s">
        <v>44</v>
      </c>
      <c r="O35" s="20" t="s">
        <v>33</v>
      </c>
      <c r="P35" s="20" t="s">
        <v>45</v>
      </c>
      <c r="Q35" s="5">
        <v>17031600</v>
      </c>
      <c r="R35" s="5">
        <v>2.8479999999999999</v>
      </c>
      <c r="S35" s="5">
        <f t="shared" si="11"/>
        <v>48505996.799999997</v>
      </c>
      <c r="T35" s="5">
        <f t="shared" si="10"/>
        <v>54326716.416000001</v>
      </c>
      <c r="U35" s="3" t="s">
        <v>24</v>
      </c>
      <c r="V35" s="2" t="s">
        <v>31</v>
      </c>
      <c r="W35" s="2" t="s">
        <v>31</v>
      </c>
    </row>
    <row r="36" spans="1:23" ht="165" x14ac:dyDescent="0.25">
      <c r="A36" s="2" t="s">
        <v>24</v>
      </c>
      <c r="B36" s="8" t="s">
        <v>66</v>
      </c>
      <c r="C36" s="2" t="s">
        <v>63</v>
      </c>
      <c r="D36" s="2" t="s">
        <v>64</v>
      </c>
      <c r="E36" s="20" t="s">
        <v>64</v>
      </c>
      <c r="F36" s="20" t="s">
        <v>62</v>
      </c>
      <c r="G36" s="8" t="s">
        <v>55</v>
      </c>
      <c r="H36" s="8" t="s">
        <v>81</v>
      </c>
      <c r="I36" s="3" t="s">
        <v>59</v>
      </c>
      <c r="J36" s="3" t="s">
        <v>37</v>
      </c>
      <c r="K36" s="20" t="s">
        <v>60</v>
      </c>
      <c r="L36" s="20" t="s">
        <v>35</v>
      </c>
      <c r="M36" s="3" t="s">
        <v>24</v>
      </c>
      <c r="N36" s="8" t="s">
        <v>44</v>
      </c>
      <c r="O36" s="20" t="s">
        <v>33</v>
      </c>
      <c r="P36" s="20" t="s">
        <v>45</v>
      </c>
      <c r="Q36" s="5">
        <v>17031600</v>
      </c>
      <c r="R36" s="5">
        <v>0.10199999999999999</v>
      </c>
      <c r="S36" s="5">
        <f t="shared" ref="S36" si="12">R36*Q36</f>
        <v>1737223.2</v>
      </c>
      <c r="T36" s="5">
        <f t="shared" si="10"/>
        <v>1945689.9840000002</v>
      </c>
      <c r="U36" s="3" t="s">
        <v>24</v>
      </c>
      <c r="V36" s="2" t="s">
        <v>31</v>
      </c>
      <c r="W36" s="2" t="s">
        <v>31</v>
      </c>
    </row>
    <row r="37" spans="1:23" ht="165" x14ac:dyDescent="0.25">
      <c r="A37" s="2" t="s">
        <v>24</v>
      </c>
      <c r="B37" s="8" t="s">
        <v>80</v>
      </c>
      <c r="C37" s="2" t="s">
        <v>56</v>
      </c>
      <c r="D37" s="2" t="s">
        <v>62</v>
      </c>
      <c r="E37" s="20" t="s">
        <v>62</v>
      </c>
      <c r="F37" s="20" t="s">
        <v>62</v>
      </c>
      <c r="G37" s="8" t="s">
        <v>55</v>
      </c>
      <c r="H37" s="8" t="s">
        <v>81</v>
      </c>
      <c r="I37" s="3" t="s">
        <v>26</v>
      </c>
      <c r="J37" s="7" t="s">
        <v>37</v>
      </c>
      <c r="K37" s="20" t="s">
        <v>34</v>
      </c>
      <c r="L37" s="20" t="s">
        <v>35</v>
      </c>
      <c r="M37" s="3" t="s">
        <v>24</v>
      </c>
      <c r="N37" s="20" t="s">
        <v>44</v>
      </c>
      <c r="O37" s="20" t="s">
        <v>36</v>
      </c>
      <c r="P37" s="20" t="s">
        <v>45</v>
      </c>
      <c r="Q37" s="5">
        <v>1000000</v>
      </c>
      <c r="R37" s="5">
        <v>4.2</v>
      </c>
      <c r="S37" s="5">
        <f>R37*Q37</f>
        <v>4200000</v>
      </c>
      <c r="T37" s="5">
        <f t="shared" si="10"/>
        <v>4704000</v>
      </c>
      <c r="U37" s="3" t="s">
        <v>24</v>
      </c>
      <c r="V37" s="2" t="s">
        <v>31</v>
      </c>
      <c r="W37" s="2" t="s">
        <v>31</v>
      </c>
    </row>
    <row r="38" spans="1:23" s="17" customFormat="1" ht="150" x14ac:dyDescent="0.25">
      <c r="A38" s="19"/>
      <c r="B38" s="8" t="s">
        <v>111</v>
      </c>
      <c r="C38" s="22" t="s">
        <v>112</v>
      </c>
      <c r="D38" s="24" t="s">
        <v>113</v>
      </c>
      <c r="E38" s="24" t="s">
        <v>113</v>
      </c>
      <c r="F38" s="24" t="s">
        <v>113</v>
      </c>
      <c r="G38" s="23" t="s">
        <v>55</v>
      </c>
      <c r="H38" s="23" t="s">
        <v>114</v>
      </c>
      <c r="I38" s="24">
        <v>100</v>
      </c>
      <c r="J38" s="25" t="s">
        <v>116</v>
      </c>
      <c r="K38" s="24" t="s">
        <v>32</v>
      </c>
      <c r="L38" s="24" t="s">
        <v>32</v>
      </c>
      <c r="M38" s="24" t="s">
        <v>24</v>
      </c>
      <c r="N38" s="24" t="s">
        <v>115</v>
      </c>
      <c r="O38" s="22" t="s">
        <v>33</v>
      </c>
      <c r="P38" s="20" t="s">
        <v>117</v>
      </c>
      <c r="Q38" s="5">
        <v>1</v>
      </c>
      <c r="R38" s="5">
        <v>13000000</v>
      </c>
      <c r="S38" s="5">
        <f>R38*Q38</f>
        <v>13000000</v>
      </c>
      <c r="T38" s="5">
        <f t="shared" si="10"/>
        <v>14560000.000000002</v>
      </c>
      <c r="U38" s="3" t="s">
        <v>24</v>
      </c>
      <c r="V38" s="2" t="s">
        <v>31</v>
      </c>
      <c r="W38" s="2" t="s">
        <v>31</v>
      </c>
    </row>
    <row r="39" spans="1:23" ht="26.25" x14ac:dyDescent="0.25">
      <c r="A39" s="13"/>
      <c r="B39" s="14" t="s">
        <v>47</v>
      </c>
      <c r="C39" s="13"/>
      <c r="D39" s="13"/>
      <c r="E39" s="15"/>
      <c r="F39" s="15"/>
      <c r="S39" s="6">
        <f>SUM(S33:S38)</f>
        <v>150490216</v>
      </c>
      <c r="T39" s="6">
        <f>SUM(T33:T38)</f>
        <v>168549041.92000002</v>
      </c>
    </row>
    <row r="40" spans="1:23" x14ac:dyDescent="0.25">
      <c r="A40" s="13"/>
      <c r="B40" s="14" t="s">
        <v>48</v>
      </c>
      <c r="C40" s="13"/>
      <c r="D40" s="13"/>
      <c r="E40" s="15"/>
      <c r="F40" s="15"/>
      <c r="S40" s="6">
        <f>S39+S31</f>
        <v>349218101.62</v>
      </c>
      <c r="T40" s="6">
        <f>T39+T31</f>
        <v>391124273.81440008</v>
      </c>
    </row>
    <row r="41" spans="1:23" x14ac:dyDescent="0.25">
      <c r="A41" s="13"/>
      <c r="B41" s="15"/>
      <c r="C41" s="13"/>
      <c r="D41" s="13"/>
      <c r="E41" s="15"/>
      <c r="F41" s="15"/>
    </row>
    <row r="42" spans="1:23" x14ac:dyDescent="0.25">
      <c r="A42" s="13"/>
      <c r="B42" s="16" t="s">
        <v>67</v>
      </c>
      <c r="C42" s="13"/>
      <c r="D42" s="13"/>
      <c r="E42" s="15"/>
      <c r="F42" s="15"/>
    </row>
    <row r="43" spans="1:23" x14ac:dyDescent="0.25">
      <c r="A43" s="13"/>
      <c r="B43" s="15"/>
      <c r="C43" s="13"/>
      <c r="D43" s="13"/>
      <c r="E43" s="15"/>
      <c r="F43" s="15"/>
    </row>
    <row r="44" spans="1:23" x14ac:dyDescent="0.25">
      <c r="A44" s="13"/>
      <c r="B44" s="16" t="s">
        <v>68</v>
      </c>
      <c r="C44" s="13"/>
      <c r="D44" s="13"/>
      <c r="E44" s="15"/>
      <c r="F44" s="16" t="s">
        <v>70</v>
      </c>
    </row>
    <row r="45" spans="1:23" x14ac:dyDescent="0.25">
      <c r="A45" s="13"/>
      <c r="B45" s="15"/>
      <c r="C45" s="13"/>
      <c r="D45" s="13"/>
      <c r="E45" s="15"/>
      <c r="F45" s="16"/>
    </row>
    <row r="46" spans="1:23" x14ac:dyDescent="0.25">
      <c r="A46" s="13"/>
      <c r="B46" s="16" t="s">
        <v>69</v>
      </c>
      <c r="C46" s="13"/>
      <c r="D46" s="13"/>
      <c r="E46" s="15"/>
      <c r="F46" s="16"/>
    </row>
    <row r="47" spans="1:23" x14ac:dyDescent="0.25">
      <c r="A47" s="13"/>
      <c r="B47" s="15"/>
      <c r="C47" s="13"/>
      <c r="D47" s="13"/>
      <c r="E47" s="15"/>
      <c r="F47" s="16"/>
    </row>
    <row r="48" spans="1:23" x14ac:dyDescent="0.25">
      <c r="A48" s="13"/>
      <c r="B48" s="16" t="s">
        <v>83</v>
      </c>
      <c r="C48" s="13"/>
      <c r="D48" s="13"/>
      <c r="E48" s="15"/>
      <c r="F48" s="16" t="s">
        <v>118</v>
      </c>
    </row>
    <row r="49" spans="1:6" x14ac:dyDescent="0.25">
      <c r="A49" s="13"/>
      <c r="B49" s="16"/>
      <c r="C49" s="13"/>
      <c r="D49" s="13"/>
      <c r="E49" s="15"/>
      <c r="F49" s="16"/>
    </row>
    <row r="50" spans="1:6" x14ac:dyDescent="0.25">
      <c r="A50" s="13"/>
      <c r="B50" s="16" t="s">
        <v>71</v>
      </c>
      <c r="C50" s="13"/>
      <c r="D50" s="13"/>
      <c r="E50" s="15"/>
      <c r="F50" s="16" t="s">
        <v>72</v>
      </c>
    </row>
    <row r="51" spans="1:6" x14ac:dyDescent="0.25">
      <c r="A51" s="13"/>
      <c r="B51" s="16"/>
      <c r="C51" s="13"/>
      <c r="D51" s="13"/>
      <c r="E51" s="15"/>
      <c r="F51" s="16"/>
    </row>
    <row r="52" spans="1:6" x14ac:dyDescent="0.25">
      <c r="A52" s="13"/>
      <c r="B52" s="16" t="s">
        <v>73</v>
      </c>
      <c r="C52" s="13"/>
      <c r="D52" s="13"/>
      <c r="E52" s="15"/>
      <c r="F52" s="16" t="s">
        <v>74</v>
      </c>
    </row>
  </sheetData>
  <mergeCells count="3">
    <mergeCell ref="A3:Q3"/>
    <mergeCell ref="A6:W6"/>
    <mergeCell ref="A7:W7"/>
  </mergeCells>
  <phoneticPr fontId="9" type="noConversion"/>
  <printOptions horizontalCentered="1"/>
  <pageMargins left="0.25" right="0.25" top="0.75" bottom="0.75" header="0.3" footer="0.3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Асканбеков Бакдаулет Серикулы</cp:lastModifiedBy>
  <cp:lastPrinted>2022-03-04T05:13:42Z</cp:lastPrinted>
  <dcterms:created xsi:type="dcterms:W3CDTF">2022-03-01T02:57:16Z</dcterms:created>
  <dcterms:modified xsi:type="dcterms:W3CDTF">2022-11-08T09:26:33Z</dcterms:modified>
</cp:coreProperties>
</file>